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BLOOM\"/>
    </mc:Choice>
  </mc:AlternateContent>
  <xr:revisionPtr revIDLastSave="0" documentId="13_ncr:1_{65F10A95-959B-41CD-A2FD-BE63033EF964}" xr6:coauthVersionLast="45" xr6:coauthVersionMax="46" xr10:uidLastSave="{00000000-0000-0000-0000-000000000000}"/>
  <bookViews>
    <workbookView xWindow="-110" yWindow="-110" windowWidth="19420" windowHeight="10420" firstSheet="1" activeTab="1" xr2:uid="{C22BF942-8A2C-49E9-8E47-9AAA6568635B}"/>
  </bookViews>
  <sheets>
    <sheet name="Instructions" sheetId="5" r:id="rId1"/>
    <sheet name="1. Income" sheetId="2" r:id="rId2"/>
    <sheet name="2. COGS Price Calculato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G35" i="2" s="1"/>
  <c r="H33" i="2"/>
  <c r="I33" i="2"/>
  <c r="J33" i="2"/>
  <c r="K33" i="2"/>
  <c r="L33" i="2"/>
  <c r="M33" i="2"/>
  <c r="N33" i="2"/>
  <c r="C33" i="2"/>
  <c r="D35" i="2"/>
  <c r="E35" i="2"/>
  <c r="F35" i="2"/>
  <c r="H35" i="2"/>
  <c r="I35" i="2"/>
  <c r="J35" i="2"/>
  <c r="K35" i="2"/>
  <c r="L35" i="2"/>
  <c r="M35" i="2"/>
  <c r="N35" i="2"/>
  <c r="C35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0" i="2"/>
  <c r="O11" i="2"/>
  <c r="O12" i="2"/>
  <c r="O9" i="2"/>
  <c r="L19" i="2"/>
  <c r="M19" i="2"/>
  <c r="N19" i="2"/>
  <c r="C19" i="2"/>
  <c r="D19" i="2"/>
  <c r="E19" i="2"/>
  <c r="F19" i="2"/>
  <c r="G19" i="2"/>
  <c r="H19" i="2"/>
  <c r="D12" i="2"/>
  <c r="E11" i="2"/>
  <c r="I10" i="2"/>
  <c r="J10" i="2"/>
  <c r="K10" i="2"/>
  <c r="L10" i="2"/>
  <c r="M10" i="2"/>
  <c r="N10" i="2"/>
  <c r="C10" i="2"/>
  <c r="D10" i="2"/>
  <c r="E10" i="2"/>
  <c r="F10" i="2"/>
  <c r="G10" i="2"/>
  <c r="H10" i="2"/>
  <c r="I11" i="2"/>
  <c r="J11" i="2"/>
  <c r="K11" i="2"/>
  <c r="L11" i="2"/>
  <c r="M11" i="2"/>
  <c r="N11" i="2"/>
  <c r="C11" i="2"/>
  <c r="D11" i="2"/>
  <c r="F11" i="2"/>
  <c r="G11" i="2"/>
  <c r="H11" i="2"/>
  <c r="I12" i="2"/>
  <c r="J12" i="2"/>
  <c r="K12" i="2"/>
  <c r="L12" i="2"/>
  <c r="M12" i="2"/>
  <c r="N12" i="2"/>
  <c r="C12" i="2"/>
  <c r="E12" i="2"/>
  <c r="F12" i="2"/>
  <c r="G12" i="2"/>
  <c r="H12" i="2"/>
  <c r="J9" i="2"/>
  <c r="K9" i="2"/>
  <c r="L9" i="2"/>
  <c r="M9" i="2"/>
  <c r="N9" i="2"/>
  <c r="C9" i="2"/>
  <c r="D9" i="2"/>
  <c r="E9" i="2"/>
  <c r="F9" i="2"/>
  <c r="G9" i="2"/>
  <c r="H9" i="2"/>
  <c r="I9" i="2"/>
  <c r="O6" i="2"/>
  <c r="O35" i="2" l="1"/>
  <c r="C39" i="2"/>
  <c r="C13" i="2"/>
  <c r="N32" i="2"/>
  <c r="C32" i="2"/>
  <c r="D32" i="2"/>
  <c r="E32" i="2"/>
  <c r="F32" i="2"/>
  <c r="G32" i="2"/>
  <c r="H32" i="2"/>
  <c r="M32" i="2"/>
  <c r="C28" i="2"/>
  <c r="D28" i="2"/>
  <c r="E28" i="2"/>
  <c r="F28" i="2"/>
  <c r="G28" i="2"/>
  <c r="H28" i="2"/>
  <c r="N28" i="2"/>
  <c r="M28" i="2"/>
  <c r="N13" i="2" l="1"/>
  <c r="N20" i="2"/>
  <c r="C20" i="2"/>
  <c r="L20" i="2"/>
  <c r="K19" i="2"/>
  <c r="K32" i="2"/>
  <c r="L32" i="2"/>
  <c r="J32" i="2"/>
  <c r="F13" i="2"/>
  <c r="G13" i="2"/>
  <c r="H13" i="2"/>
  <c r="E13" i="2"/>
  <c r="O16" i="2"/>
  <c r="D13" i="2"/>
  <c r="M13" i="2"/>
  <c r="K13" i="2" l="1"/>
  <c r="D20" i="2"/>
  <c r="H20" i="2"/>
  <c r="F20" i="2"/>
  <c r="G20" i="2"/>
  <c r="J13" i="2"/>
  <c r="E20" i="2"/>
  <c r="M20" i="2"/>
  <c r="L13" i="2"/>
  <c r="I13" i="2"/>
  <c r="O33" i="2" l="1"/>
  <c r="O13" i="2"/>
  <c r="C10" i="4"/>
  <c r="F5" i="4"/>
  <c r="I3" i="4"/>
</calcChain>
</file>

<file path=xl/sharedStrings.xml><?xml version="1.0" encoding="utf-8"?>
<sst xmlns="http://schemas.openxmlformats.org/spreadsheetml/2006/main" count="76" uniqueCount="62">
  <si>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</si>
  <si>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</si>
  <si>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</si>
  <si>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</si>
  <si>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</si>
  <si>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</si>
  <si>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</si>
  <si>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</si>
  <si>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</si>
  <si>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</si>
  <si>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</si>
  <si>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</si>
  <si>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</t>
  </si>
  <si>
    <t>Print or download your bank statement</t>
  </si>
  <si>
    <t>Fill in the Income and Expenses tabs as per what has gone into and come out of your bank account</t>
  </si>
  <si>
    <t xml:space="preserve">Summary: </t>
  </si>
  <si>
    <t>This should populate automatically (except or the yellow table you will need to refresh- if applicable to you)</t>
  </si>
  <si>
    <t>This table should give you a good idea of how much money needs to go where. This will be a rolling total for the year</t>
  </si>
  <si>
    <t>NOTES</t>
  </si>
  <si>
    <t xml:space="preserve">If your total income is approaching $75000 contact your accountant to look at registering for GST (or possibly moving to a company structure if it's right for you) </t>
  </si>
  <si>
    <t xml:space="preserve">On the summary tab: If the red 0 isn't 0 anymore you may have broken the formulas, email us to fix it for you! </t>
  </si>
  <si>
    <t xml:space="preserve">I can make </t>
  </si>
  <si>
    <t>hours</t>
  </si>
  <si>
    <t>Labour costs per hour are</t>
  </si>
  <si>
    <t>(if you are not sure, add in how much you would pay someone else to do it or use $35-40 as a guide)</t>
  </si>
  <si>
    <t>List other stock costs and prices below (any costs you need to build in to the price of your product)</t>
  </si>
  <si>
    <t>Item b</t>
  </si>
  <si>
    <t>Item c</t>
  </si>
  <si>
    <t>Item a</t>
  </si>
  <si>
    <t>Labour</t>
  </si>
  <si>
    <t>Minutes per product</t>
  </si>
  <si>
    <t xml:space="preserve">of my products in </t>
  </si>
  <si>
    <t>Add these together to get your cost per product</t>
  </si>
  <si>
    <t xml:space="preserve">From here you can use this cost  to budget, forecast anything! </t>
  </si>
  <si>
    <t>Price</t>
  </si>
  <si>
    <t>Let's work out how much it costs to make each product/ your hourly cost of your service.</t>
  </si>
  <si>
    <t xml:space="preserve">Other Expenses </t>
  </si>
  <si>
    <t>Wages</t>
  </si>
  <si>
    <t>Income</t>
  </si>
  <si>
    <t>Expenses</t>
  </si>
  <si>
    <t>Profit</t>
  </si>
  <si>
    <t>Oncost</t>
  </si>
  <si>
    <t>Subscriptions</t>
  </si>
  <si>
    <t>Office Stuff</t>
  </si>
  <si>
    <t>Training</t>
  </si>
  <si>
    <t>IT management Fee</t>
  </si>
  <si>
    <t>Marketing Team</t>
  </si>
  <si>
    <t># sales</t>
  </si>
  <si>
    <t>Product 1</t>
  </si>
  <si>
    <t>Product 2</t>
  </si>
  <si>
    <t>Product 3</t>
  </si>
  <si>
    <t>Product 4</t>
  </si>
  <si>
    <t>Fill in pink cells</t>
  </si>
  <si>
    <t>Employee 1</t>
  </si>
  <si>
    <t>Employee 2</t>
  </si>
  <si>
    <t>Employee 3</t>
  </si>
  <si>
    <t>Office</t>
  </si>
  <si>
    <t>Rent</t>
  </si>
  <si>
    <t>Accounting</t>
  </si>
  <si>
    <t>Insurance</t>
  </si>
  <si>
    <r>
      <t xml:space="preserve">BUDGET PLANNER </t>
    </r>
    <r>
      <rPr>
        <sz val="18"/>
        <color rgb="FF1F4A47"/>
        <rFont val="Calibri"/>
        <family val="2"/>
        <scheme val="minor"/>
      </rPr>
      <t>JULY 2021-JUNE 2022</t>
    </r>
  </si>
  <si>
    <t>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</si>
</sst>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E8C2C9"/>
      <name val="Calibri"/>
      <family val="2"/>
      <scheme val="minor"/>
    </font>
    <font>
      <sz val="11"/>
      <color rgb="FFE8C2C9"/>
      <name val="Calibri"/>
      <family val="2"/>
      <scheme val="minor"/>
    </font>
    <font>
      <b/>
      <sz val="11"/>
      <color rgb="FF1F4A47"/>
      <name val="Calibri"/>
      <family val="2"/>
      <scheme val="minor"/>
    </font>
    <font>
      <sz val="11"/>
      <color rgb="FF1F4A47"/>
      <name val="Calibri"/>
      <family val="2"/>
      <scheme val="minor"/>
    </font>
    <font>
      <b/>
      <sz val="12"/>
      <color rgb="FFE8C2C9"/>
      <name val="Calibri"/>
      <family val="2"/>
      <scheme val="minor"/>
    </font>
    <font>
      <sz val="11"/>
      <name val="Calibri"/>
      <family val="2"/>
      <scheme val="minor"/>
    </font>
    <font>
      <sz val="18"/>
      <color rgb="FF1F4A47"/>
      <name val="Calibri"/>
      <family val="2"/>
      <scheme val="minor"/>
    </font>
    <font>
      <b/>
      <sz val="18"/>
      <color rgb="FF1F4A4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A47"/>
        <bgColor indexed="64"/>
      </patternFill>
    </fill>
    <fill>
      <patternFill patternType="solid">
        <fgColor rgb="FFE0B057"/>
        <bgColor indexed="64"/>
      </patternFill>
    </fill>
    <fill>
      <patternFill patternType="solid">
        <fgColor rgb="FFE8C2C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5" fillId="2" borderId="0" xfId="0" applyFont="1" applyFill="1"/>
    <xf numFmtId="0" fontId="7" fillId="3" borderId="0" xfId="0" applyFont="1" applyFill="1"/>
    <xf numFmtId="6" fontId="7" fillId="3" borderId="0" xfId="0" applyNumberFormat="1" applyFont="1" applyFill="1"/>
    <xf numFmtId="0" fontId="0" fillId="4" borderId="0" xfId="0" applyFill="1"/>
    <xf numFmtId="0" fontId="7" fillId="4" borderId="0" xfId="0" applyFont="1" applyFill="1"/>
    <xf numFmtId="2" fontId="0" fillId="4" borderId="0" xfId="0" applyNumberFormat="1" applyFill="1"/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8" fillId="0" borderId="0" xfId="0" applyFont="1" applyFill="1"/>
    <xf numFmtId="164" fontId="9" fillId="0" borderId="0" xfId="1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64" fontId="0" fillId="0" borderId="0" xfId="0" applyNumberFormat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F4A47"/>
      <color rgb="FFE0B057"/>
      <color rgb="FFE8C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4</xdr:row>
      <xdr:rowOff>44450</xdr:rowOff>
    </xdr:from>
    <xdr:to>
      <xdr:col>6</xdr:col>
      <xdr:colOff>450429</xdr:colOff>
      <xdr:row>12</xdr:row>
      <xdr:rowOff>104583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7E954-6A9D-43AD-9DD7-B6154FC8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781050"/>
          <a:ext cx="3371429" cy="1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</xdr:colOff>
      <xdr:row>0</xdr:row>
      <xdr:rowOff>38100</xdr:rowOff>
    </xdr:from>
    <xdr:to>
      <xdr:col>0</xdr:col>
      <xdr:colOff>1120065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075CEC-D5FB-4BE9-9006-7D92B267A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49" y="38100"/>
          <a:ext cx="1034341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7</xdr:row>
      <xdr:rowOff>44450</xdr:rowOff>
    </xdr:from>
    <xdr:to>
      <xdr:col>14</xdr:col>
      <xdr:colOff>412750</xdr:colOff>
      <xdr:row>14</xdr:row>
      <xdr:rowOff>19050</xdr:rowOff>
    </xdr:to>
    <xdr:sp macro="" textlink="">
      <xdr:nvSpPr>
        <xdr:cNvPr id="2" name="Cloud 1">
          <a:extLst>
            <a:ext uri="{FF2B5EF4-FFF2-40B4-BE49-F238E27FC236}">
              <a16:creationId xmlns:a16="http://schemas.microsoft.com/office/drawing/2014/main" id="{6D9C7C02-95FF-4143-9FEF-59BC84E72488}"/>
            </a:ext>
          </a:extLst>
        </xdr:cNvPr>
        <xdr:cNvSpPr/>
      </xdr:nvSpPr>
      <xdr:spPr>
        <a:xfrm>
          <a:off x="6089650" y="1149350"/>
          <a:ext cx="2946400" cy="1263650"/>
        </a:xfrm>
        <a:prstGeom prst="cloud">
          <a:avLst/>
        </a:prstGeom>
        <a:noFill/>
        <a:ln>
          <a:solidFill>
            <a:srgbClr val="1F4A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 baseline="0">
              <a:solidFill>
                <a:srgbClr val="1F4A47"/>
              </a:solidFill>
            </a:rPr>
            <a:t>Fill in the </a:t>
          </a:r>
          <a:r>
            <a:rPr lang="en-AU" sz="1100" baseline="0">
              <a:solidFill>
                <a:srgbClr val="E0B057"/>
              </a:solidFill>
            </a:rPr>
            <a:t>Gold boxes</a:t>
          </a:r>
        </a:p>
        <a:p>
          <a:pPr algn="l"/>
          <a:endParaRPr lang="en-AU" sz="1100" baseline="0">
            <a:solidFill>
              <a:srgbClr val="1F4A47"/>
            </a:solidFill>
          </a:endParaRPr>
        </a:p>
        <a:p>
          <a:pPr algn="l"/>
          <a:r>
            <a:rPr lang="en-AU" sz="1100" baseline="0">
              <a:solidFill>
                <a:srgbClr val="1F4A47"/>
              </a:solidFill>
            </a:rPr>
            <a:t>Leave the </a:t>
          </a:r>
          <a:r>
            <a:rPr lang="en-AU" sz="1100" baseline="0">
              <a:solidFill>
                <a:srgbClr val="E8C2C9"/>
              </a:solidFill>
            </a:rPr>
            <a:t>pink boxes </a:t>
          </a:r>
          <a:r>
            <a:rPr lang="en-AU" sz="1100" baseline="0">
              <a:solidFill>
                <a:srgbClr val="1F4A47"/>
              </a:solidFill>
            </a:rPr>
            <a:t>- they calc automatically. </a:t>
          </a:r>
          <a:endParaRPr lang="en-AU" sz="1100">
            <a:solidFill>
              <a:srgbClr val="1F4A47"/>
            </a:solidFill>
          </a:endParaRPr>
        </a:p>
      </xdr:txBody>
    </xdr:sp>
    <xdr:clientData/>
  </xdr:twoCellAnchor>
  <xdr:twoCellAnchor>
    <xdr:from>
      <xdr:col>11</xdr:col>
      <xdr:colOff>317500</xdr:colOff>
      <xdr:row>0</xdr:row>
      <xdr:rowOff>165100</xdr:rowOff>
    </xdr:from>
    <xdr:to>
      <xdr:col>13</xdr:col>
      <xdr:colOff>469900</xdr:colOff>
      <xdr:row>3</xdr:row>
      <xdr:rowOff>165100</xdr:rowOff>
    </xdr:to>
    <xdr:sp macro="" textlink="">
      <xdr:nvSpPr>
        <xdr:cNvPr id="3" name="Callout: Left Arrow 2">
          <a:extLst>
            <a:ext uri="{FF2B5EF4-FFF2-40B4-BE49-F238E27FC236}">
              <a16:creationId xmlns:a16="http://schemas.microsoft.com/office/drawing/2014/main" id="{9FE40B8F-13BD-4636-840F-F4FD5E2B331E}"/>
            </a:ext>
          </a:extLst>
        </xdr:cNvPr>
        <xdr:cNvSpPr/>
      </xdr:nvSpPr>
      <xdr:spPr>
        <a:xfrm>
          <a:off x="7112000" y="165100"/>
          <a:ext cx="1371600" cy="552450"/>
        </a:xfrm>
        <a:prstGeom prst="leftArrowCallout">
          <a:avLst/>
        </a:prstGeom>
        <a:solidFill>
          <a:srgbClr val="1F4A47"/>
        </a:solidFill>
        <a:ln>
          <a:solidFill>
            <a:srgbClr val="E0B05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/>
            <a:t>If</a:t>
          </a:r>
          <a:r>
            <a:rPr lang="en-AU" sz="900" baseline="0"/>
            <a:t> you are a service. leave blank.</a:t>
          </a:r>
          <a:endParaRPr lang="en-AU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DC09-0E35-4129-A21E-CD74024B1392}">
  <sheetPr>
    <tabColor rgb="FF1F4A47"/>
  </sheetPr>
  <dimension ref="A1:C16"/>
  <sheetViews>
    <sheetView workbookViewId="0">
      <selection activeCell="I7" sqref="I7"/>
    </sheetView>
  </sheetViews>
  <sheetFormatPr defaultRowHeight="14.5" x14ac:dyDescent="0.35"/>
  <cols>
    <col min="1" max="1" width="8.7265625" style="10"/>
  </cols>
  <sheetData>
    <row r="1" spans="1:3" x14ac:dyDescent="0.35">
      <c r="A1" s="10">
        <v>1</v>
      </c>
      <c r="B1" t="s">
        <v>13</v>
      </c>
    </row>
    <row r="2" spans="1:3" x14ac:dyDescent="0.35">
      <c r="A2" s="10">
        <v>2</v>
      </c>
      <c r="B2" t="s">
        <v>14</v>
      </c>
    </row>
    <row r="3" spans="1:3" x14ac:dyDescent="0.35">
      <c r="A3" s="10">
        <v>3</v>
      </c>
      <c r="B3" t="s">
        <v>15</v>
      </c>
      <c r="C3" t="s">
        <v>16</v>
      </c>
    </row>
    <row r="4" spans="1:3" x14ac:dyDescent="0.35">
      <c r="B4" t="s">
        <v>17</v>
      </c>
    </row>
    <row r="15" spans="1:3" x14ac:dyDescent="0.35">
      <c r="A15" s="10" t="s">
        <v>18</v>
      </c>
      <c r="B15" t="s">
        <v>19</v>
      </c>
    </row>
    <row r="16" spans="1:3" x14ac:dyDescent="0.35">
      <c r="B16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64D7-56DC-4A4D-B441-743C9191EAD3}">
  <sheetPr>
    <tabColor rgb="FFE8C2C9"/>
    <pageSetUpPr fitToPage="1"/>
  </sheetPr>
  <dimension ref="A1:AK39"/>
  <sheetViews>
    <sheetView showGridLines="0" tabSelected="1" zoomScale="60" zoomScaleNormal="60" workbookViewId="0">
      <selection activeCell="B24" sqref="B24"/>
    </sheetView>
  </sheetViews>
  <sheetFormatPr defaultRowHeight="14.5" x14ac:dyDescent="0.35"/>
  <cols>
    <col min="1" max="1" width="21.1796875" style="1" customWidth="1"/>
    <col min="2" max="2" width="12" style="1" customWidth="1"/>
    <col min="3" max="14" width="14.453125" style="1" customWidth="1"/>
    <col min="15" max="15" width="19.453125" style="5" customWidth="1"/>
    <col min="16" max="37" width="8.7265625" style="5"/>
  </cols>
  <sheetData>
    <row r="1" spans="1:37" ht="22" customHeight="1" x14ac:dyDescent="0.35">
      <c r="I1" s="34"/>
      <c r="J1" s="33" t="s">
        <v>52</v>
      </c>
    </row>
    <row r="2" spans="1:37" x14ac:dyDescent="0.35">
      <c r="B2" s="16"/>
      <c r="I2" s="16"/>
      <c r="J2" s="9"/>
      <c r="K2" s="9"/>
    </row>
    <row r="3" spans="1:37" ht="23.5" x14ac:dyDescent="0.55000000000000004">
      <c r="B3" s="36" t="s">
        <v>60</v>
      </c>
      <c r="C3" s="29"/>
    </row>
    <row r="6" spans="1:37" s="2" customFormat="1" x14ac:dyDescent="0.35">
      <c r="A6" s="27" t="s">
        <v>47</v>
      </c>
      <c r="B6" s="3"/>
      <c r="C6" s="32">
        <v>1000</v>
      </c>
      <c r="D6" s="32">
        <v>1000</v>
      </c>
      <c r="E6" s="32">
        <v>1000</v>
      </c>
      <c r="F6" s="32">
        <v>1000</v>
      </c>
      <c r="G6" s="32">
        <v>1000</v>
      </c>
      <c r="H6" s="32">
        <v>1000</v>
      </c>
      <c r="I6" s="31">
        <v>299</v>
      </c>
      <c r="J6" s="31">
        <v>599</v>
      </c>
      <c r="K6" s="31">
        <v>500</v>
      </c>
      <c r="L6" s="31">
        <v>600</v>
      </c>
      <c r="M6" s="32">
        <v>1000</v>
      </c>
      <c r="N6" s="32">
        <v>1000</v>
      </c>
      <c r="O6" s="32">
        <f>SUM(C6:H6)</f>
        <v>6000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8" spans="1:37" s="2" customFormat="1" x14ac:dyDescent="0.35">
      <c r="A8" s="27" t="s">
        <v>38</v>
      </c>
      <c r="B8" s="3" t="s">
        <v>34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3" t="s">
        <v>1</v>
      </c>
      <c r="J8" s="3" t="s">
        <v>2</v>
      </c>
      <c r="K8" s="3" t="s">
        <v>3</v>
      </c>
      <c r="L8" s="3" t="s">
        <v>4</v>
      </c>
      <c r="M8" s="28" t="s">
        <v>0</v>
      </c>
      <c r="N8" s="28" t="s">
        <v>5</v>
      </c>
      <c r="O8" s="28" t="s">
        <v>12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2" customFormat="1" ht="15.5" x14ac:dyDescent="0.35">
      <c r="A9" s="25" t="s">
        <v>48</v>
      </c>
      <c r="B9" s="30">
        <v>50</v>
      </c>
      <c r="C9" s="21">
        <f t="shared" ref="C9:H12" si="0">$B9*C$6</f>
        <v>50000</v>
      </c>
      <c r="D9" s="21">
        <f t="shared" si="0"/>
        <v>50000</v>
      </c>
      <c r="E9" s="21">
        <f t="shared" si="0"/>
        <v>50000</v>
      </c>
      <c r="F9" s="21">
        <f t="shared" si="0"/>
        <v>50000</v>
      </c>
      <c r="G9" s="21">
        <f t="shared" si="0"/>
        <v>50000</v>
      </c>
      <c r="H9" s="21">
        <f t="shared" si="0"/>
        <v>50000</v>
      </c>
      <c r="I9" s="21">
        <f>$B9*I$6</f>
        <v>14950</v>
      </c>
      <c r="J9" s="21">
        <f>$B9*J$6</f>
        <v>29950</v>
      </c>
      <c r="K9" s="21">
        <f>$B9*K$6</f>
        <v>25000</v>
      </c>
      <c r="L9" s="21">
        <f>$B9*L$6</f>
        <v>30000</v>
      </c>
      <c r="M9" s="21">
        <f>$B9*M$6</f>
        <v>50000</v>
      </c>
      <c r="N9" s="21">
        <f>$B9*N$6</f>
        <v>50000</v>
      </c>
      <c r="O9" s="23">
        <f>SUM(C9:N9)</f>
        <v>499900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2" customFormat="1" ht="15.5" x14ac:dyDescent="0.35">
      <c r="A10" s="25" t="s">
        <v>49</v>
      </c>
      <c r="B10" s="30">
        <v>50</v>
      </c>
      <c r="C10" s="21">
        <f t="shared" si="0"/>
        <v>50000</v>
      </c>
      <c r="D10" s="21">
        <f t="shared" si="0"/>
        <v>50000</v>
      </c>
      <c r="E10" s="21">
        <f t="shared" si="0"/>
        <v>50000</v>
      </c>
      <c r="F10" s="21">
        <f t="shared" si="0"/>
        <v>50000</v>
      </c>
      <c r="G10" s="21">
        <f t="shared" si="0"/>
        <v>50000</v>
      </c>
      <c r="H10" s="21">
        <f t="shared" si="0"/>
        <v>50000</v>
      </c>
      <c r="I10" s="21">
        <f>$B10*I$6</f>
        <v>14950</v>
      </c>
      <c r="J10" s="21">
        <f>$B10*J$6</f>
        <v>29950</v>
      </c>
      <c r="K10" s="21">
        <f>$B10*K$6</f>
        <v>25000</v>
      </c>
      <c r="L10" s="21">
        <f>$B10*L$6</f>
        <v>30000</v>
      </c>
      <c r="M10" s="21">
        <f>$B10*M$6</f>
        <v>50000</v>
      </c>
      <c r="N10" s="21">
        <f>$B10*N$6</f>
        <v>50000</v>
      </c>
      <c r="O10" s="23">
        <f t="shared" ref="O10:O12" si="1">SUM(C10:N10)</f>
        <v>499900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2" customFormat="1" ht="15.5" x14ac:dyDescent="0.35">
      <c r="A11" s="25" t="s">
        <v>50</v>
      </c>
      <c r="B11" s="30">
        <v>50</v>
      </c>
      <c r="C11" s="21">
        <f t="shared" si="0"/>
        <v>50000</v>
      </c>
      <c r="D11" s="21">
        <f t="shared" si="0"/>
        <v>50000</v>
      </c>
      <c r="E11" s="21">
        <f>$B11*E$6</f>
        <v>50000</v>
      </c>
      <c r="F11" s="21">
        <f t="shared" si="0"/>
        <v>50000</v>
      </c>
      <c r="G11" s="21">
        <f t="shared" si="0"/>
        <v>50000</v>
      </c>
      <c r="H11" s="21">
        <f t="shared" si="0"/>
        <v>50000</v>
      </c>
      <c r="I11" s="21">
        <f>$B11*I$6</f>
        <v>14950</v>
      </c>
      <c r="J11" s="21">
        <f>$B11*J$6</f>
        <v>29950</v>
      </c>
      <c r="K11" s="21">
        <f>$B11*K$6</f>
        <v>25000</v>
      </c>
      <c r="L11" s="21">
        <f>$B11*L$6</f>
        <v>30000</v>
      </c>
      <c r="M11" s="21">
        <f>$B11*M$6</f>
        <v>50000</v>
      </c>
      <c r="N11" s="21">
        <f>$B11*N$6</f>
        <v>50000</v>
      </c>
      <c r="O11" s="23">
        <f t="shared" si="1"/>
        <v>499900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2" customFormat="1" ht="15.5" x14ac:dyDescent="0.35">
      <c r="A12" s="25" t="s">
        <v>51</v>
      </c>
      <c r="B12" s="30">
        <v>50</v>
      </c>
      <c r="C12" s="21">
        <f t="shared" si="0"/>
        <v>50000</v>
      </c>
      <c r="D12" s="21">
        <f>$B12*D$6</f>
        <v>50000</v>
      </c>
      <c r="E12" s="21">
        <f t="shared" si="0"/>
        <v>50000</v>
      </c>
      <c r="F12" s="21">
        <f t="shared" si="0"/>
        <v>50000</v>
      </c>
      <c r="G12" s="21">
        <f t="shared" si="0"/>
        <v>50000</v>
      </c>
      <c r="H12" s="21">
        <f t="shared" si="0"/>
        <v>50000</v>
      </c>
      <c r="I12" s="21">
        <f>$B12*I$6</f>
        <v>14950</v>
      </c>
      <c r="J12" s="21">
        <f>$B12*J$6</f>
        <v>29950</v>
      </c>
      <c r="K12" s="21">
        <f>$B12*K$6</f>
        <v>25000</v>
      </c>
      <c r="L12" s="21">
        <f>$B12*L$6</f>
        <v>30000</v>
      </c>
      <c r="M12" s="21">
        <f>$B12*M$6</f>
        <v>50000</v>
      </c>
      <c r="N12" s="21">
        <f>$B12*N$6</f>
        <v>50000</v>
      </c>
      <c r="O12" s="23">
        <f t="shared" si="1"/>
        <v>499900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2" customFormat="1" x14ac:dyDescent="0.35">
      <c r="A13" s="3"/>
      <c r="B13" s="3"/>
      <c r="C13" s="20">
        <f>SUM(C9:C12)</f>
        <v>200000</v>
      </c>
      <c r="D13" s="20">
        <f>SUM(D9:D12)</f>
        <v>200000</v>
      </c>
      <c r="E13" s="20">
        <f>SUM(E9:E12)</f>
        <v>200000</v>
      </c>
      <c r="F13" s="20">
        <f>SUM(F9:F12)</f>
        <v>200000</v>
      </c>
      <c r="G13" s="20">
        <f>SUM(G9:G12)</f>
        <v>200000</v>
      </c>
      <c r="H13" s="20">
        <f>SUM(H9:H12)</f>
        <v>200000</v>
      </c>
      <c r="I13" s="20">
        <f>SUM(I9:I12)</f>
        <v>59800</v>
      </c>
      <c r="J13" s="20">
        <f>SUM(J9:J12)</f>
        <v>119800</v>
      </c>
      <c r="K13" s="20">
        <f>SUM(K9:K12)</f>
        <v>100000</v>
      </c>
      <c r="L13" s="20">
        <f>SUM(L9:L12)</f>
        <v>120000</v>
      </c>
      <c r="M13" s="20">
        <f>SUM(M9:M12)</f>
        <v>200000</v>
      </c>
      <c r="N13" s="20">
        <f>SUM(N9:N12)</f>
        <v>200000</v>
      </c>
      <c r="O13" s="20">
        <f>SUM(O9:O12)</f>
        <v>1999600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5" spans="1:37" s="2" customFormat="1" x14ac:dyDescent="0.35">
      <c r="A15" s="7" t="s">
        <v>39</v>
      </c>
      <c r="B15" s="7"/>
      <c r="C15" s="28" t="s">
        <v>6</v>
      </c>
      <c r="D15" s="28" t="s">
        <v>7</v>
      </c>
      <c r="E15" s="28" t="s">
        <v>8</v>
      </c>
      <c r="F15" s="28" t="s">
        <v>9</v>
      </c>
      <c r="G15" s="28" t="s">
        <v>10</v>
      </c>
      <c r="H15" s="28" t="s">
        <v>11</v>
      </c>
      <c r="I15" s="3" t="s">
        <v>1</v>
      </c>
      <c r="J15" s="3" t="s">
        <v>2</v>
      </c>
      <c r="K15" s="3" t="s">
        <v>3</v>
      </c>
      <c r="L15" s="3" t="s">
        <v>4</v>
      </c>
      <c r="M15" s="28" t="s">
        <v>0</v>
      </c>
      <c r="N15" s="28" t="s">
        <v>5</v>
      </c>
      <c r="O15" s="28" t="s">
        <v>12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35">
      <c r="A16" s="8" t="s">
        <v>37</v>
      </c>
      <c r="B16" s="8"/>
      <c r="C16" s="3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9">
        <f>SUM(C16:H16)</f>
        <v>0</v>
      </c>
    </row>
    <row r="17" spans="1:15" ht="15.5" x14ac:dyDescent="0.35">
      <c r="A17" s="25" t="s">
        <v>53</v>
      </c>
      <c r="B17" s="6"/>
      <c r="C17" s="35">
        <v>1500</v>
      </c>
      <c r="D17" s="26">
        <v>1500</v>
      </c>
      <c r="E17" s="26">
        <v>1500</v>
      </c>
      <c r="F17" s="26">
        <v>1500</v>
      </c>
      <c r="G17" s="26">
        <v>1500</v>
      </c>
      <c r="H17" s="26">
        <v>1500</v>
      </c>
      <c r="I17" s="26"/>
      <c r="J17" s="26"/>
      <c r="K17" s="26">
        <v>1500</v>
      </c>
      <c r="L17" s="26">
        <v>1500</v>
      </c>
      <c r="M17" s="26">
        <v>1500</v>
      </c>
      <c r="N17" s="26">
        <v>1500</v>
      </c>
      <c r="O17" s="23">
        <f t="shared" ref="O17:O32" si="2">SUM(C17:N17)</f>
        <v>15000</v>
      </c>
    </row>
    <row r="18" spans="1:15" ht="15.5" x14ac:dyDescent="0.35">
      <c r="A18" s="25" t="s">
        <v>54</v>
      </c>
      <c r="B18" s="6"/>
      <c r="C18" s="35">
        <v>1500</v>
      </c>
      <c r="D18" s="26">
        <v>1500</v>
      </c>
      <c r="E18" s="26">
        <v>1500</v>
      </c>
      <c r="F18" s="26">
        <v>1500</v>
      </c>
      <c r="G18" s="26">
        <v>1500</v>
      </c>
      <c r="H18" s="26">
        <v>1500</v>
      </c>
      <c r="I18" s="26"/>
      <c r="J18" s="26"/>
      <c r="K18" s="26">
        <v>1500</v>
      </c>
      <c r="L18" s="26">
        <v>1500</v>
      </c>
      <c r="M18" s="26">
        <v>1500</v>
      </c>
      <c r="N18" s="26">
        <v>1500</v>
      </c>
      <c r="O18" s="23">
        <f t="shared" si="2"/>
        <v>15000</v>
      </c>
    </row>
    <row r="19" spans="1:15" ht="15.5" x14ac:dyDescent="0.35">
      <c r="A19" s="25" t="s">
        <v>55</v>
      </c>
      <c r="B19" s="6"/>
      <c r="C19" s="35">
        <f t="shared" ref="C19:N19" si="3">(30*12)*4</f>
        <v>1440</v>
      </c>
      <c r="D19" s="26">
        <f t="shared" si="3"/>
        <v>1440</v>
      </c>
      <c r="E19" s="26">
        <f t="shared" si="3"/>
        <v>1440</v>
      </c>
      <c r="F19" s="26">
        <f t="shared" si="3"/>
        <v>1440</v>
      </c>
      <c r="G19" s="26">
        <f t="shared" si="3"/>
        <v>1440</v>
      </c>
      <c r="H19" s="26">
        <f t="shared" si="3"/>
        <v>1440</v>
      </c>
      <c r="I19" s="26"/>
      <c r="J19" s="26"/>
      <c r="K19" s="26">
        <f>(30*12)*4</f>
        <v>1440</v>
      </c>
      <c r="L19" s="26">
        <f t="shared" si="3"/>
        <v>1440</v>
      </c>
      <c r="M19" s="26">
        <f t="shared" si="3"/>
        <v>1440</v>
      </c>
      <c r="N19" s="26">
        <f t="shared" si="3"/>
        <v>1440</v>
      </c>
      <c r="O19" s="23">
        <f t="shared" si="2"/>
        <v>14400</v>
      </c>
    </row>
    <row r="20" spans="1:15" ht="15.5" x14ac:dyDescent="0.35">
      <c r="A20" s="25" t="s">
        <v>41</v>
      </c>
      <c r="B20" s="6"/>
      <c r="C20" s="35">
        <f>SUM(C17:C19)*16%</f>
        <v>710.4</v>
      </c>
      <c r="D20" s="26">
        <f>SUM(D17:D19)*16%</f>
        <v>710.4</v>
      </c>
      <c r="E20" s="26">
        <f>SUM(E17:E19)*16%</f>
        <v>710.4</v>
      </c>
      <c r="F20" s="26">
        <f>SUM(F17:F19)*16%</f>
        <v>710.4</v>
      </c>
      <c r="G20" s="26">
        <f>SUM(G17:G19)*16%</f>
        <v>710.4</v>
      </c>
      <c r="H20" s="26">
        <f>SUM(H17:H19)*16%</f>
        <v>710.4</v>
      </c>
      <c r="I20" s="26"/>
      <c r="J20" s="26"/>
      <c r="K20" s="26">
        <v>0</v>
      </c>
      <c r="L20" s="26">
        <f>SUM(L17:L19)*16%</f>
        <v>710.4</v>
      </c>
      <c r="M20" s="26">
        <f>SUM(M17:M19)*16%</f>
        <v>710.4</v>
      </c>
      <c r="N20" s="26">
        <f>SUM(N17:N19)*16%</f>
        <v>710.4</v>
      </c>
      <c r="O20" s="23">
        <f t="shared" si="2"/>
        <v>6393.5999999999985</v>
      </c>
    </row>
    <row r="21" spans="1:15" x14ac:dyDescent="0.35">
      <c r="A21" s="8" t="s">
        <v>56</v>
      </c>
      <c r="B21" s="8"/>
      <c r="C21" s="3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3">
        <f t="shared" si="2"/>
        <v>0</v>
      </c>
    </row>
    <row r="22" spans="1:15" ht="15.5" x14ac:dyDescent="0.35">
      <c r="A22" s="25" t="s">
        <v>57</v>
      </c>
      <c r="B22" s="6"/>
      <c r="C22" s="26">
        <v>500</v>
      </c>
      <c r="D22" s="26">
        <v>500</v>
      </c>
      <c r="E22" s="26">
        <v>500</v>
      </c>
      <c r="F22" s="26">
        <v>500</v>
      </c>
      <c r="G22" s="26">
        <v>500</v>
      </c>
      <c r="H22" s="26">
        <v>500</v>
      </c>
      <c r="I22" s="26"/>
      <c r="J22" s="26"/>
      <c r="K22" s="26">
        <v>500</v>
      </c>
      <c r="L22" s="26">
        <v>500</v>
      </c>
      <c r="M22" s="26">
        <v>500</v>
      </c>
      <c r="N22" s="26">
        <v>500</v>
      </c>
      <c r="O22" s="23">
        <f t="shared" si="2"/>
        <v>5000</v>
      </c>
    </row>
    <row r="23" spans="1:15" ht="15.5" x14ac:dyDescent="0.35">
      <c r="A23" s="25" t="s">
        <v>42</v>
      </c>
      <c r="B23" s="6"/>
      <c r="C23" s="3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3">
        <f t="shared" si="2"/>
        <v>0</v>
      </c>
    </row>
    <row r="24" spans="1:15" ht="15.5" x14ac:dyDescent="0.35">
      <c r="A24" s="25" t="s">
        <v>61</v>
      </c>
      <c r="B24" s="6"/>
      <c r="C24" s="35"/>
      <c r="D24" s="26"/>
      <c r="E24" s="26"/>
      <c r="F24" s="26"/>
      <c r="G24" s="26"/>
      <c r="H24" s="26"/>
      <c r="I24" s="26"/>
      <c r="J24" s="26"/>
      <c r="K24" s="26">
        <v>180</v>
      </c>
      <c r="L24" s="26"/>
      <c r="M24" s="26"/>
      <c r="N24" s="26">
        <v>500</v>
      </c>
      <c r="O24" s="23">
        <f t="shared" si="2"/>
        <v>680</v>
      </c>
    </row>
    <row r="25" spans="1:15" ht="15.5" x14ac:dyDescent="0.35">
      <c r="A25" s="25" t="s">
        <v>43</v>
      </c>
      <c r="B25" s="6"/>
      <c r="C25" s="35">
        <v>50</v>
      </c>
      <c r="D25" s="26">
        <v>50</v>
      </c>
      <c r="E25" s="26">
        <v>50</v>
      </c>
      <c r="F25" s="26">
        <v>50</v>
      </c>
      <c r="G25" s="26">
        <v>50</v>
      </c>
      <c r="H25" s="26">
        <v>50</v>
      </c>
      <c r="I25" s="26"/>
      <c r="J25" s="26"/>
      <c r="K25" s="26">
        <v>50</v>
      </c>
      <c r="L25" s="26">
        <v>50</v>
      </c>
      <c r="M25" s="26">
        <v>50</v>
      </c>
      <c r="N25" s="26">
        <v>50</v>
      </c>
      <c r="O25" s="23">
        <f t="shared" si="2"/>
        <v>500</v>
      </c>
    </row>
    <row r="26" spans="1:15" x14ac:dyDescent="0.35">
      <c r="A26" s="8" t="s">
        <v>36</v>
      </c>
      <c r="B26" s="6"/>
      <c r="C26" s="3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3">
        <f t="shared" si="2"/>
        <v>0</v>
      </c>
    </row>
    <row r="27" spans="1:15" ht="15.5" x14ac:dyDescent="0.35">
      <c r="A27" s="25" t="s">
        <v>44</v>
      </c>
      <c r="B27" s="6"/>
      <c r="C27" s="35"/>
      <c r="D27" s="26"/>
      <c r="E27" s="26"/>
      <c r="F27" s="26">
        <v>1000</v>
      </c>
      <c r="G27" s="26">
        <v>1000</v>
      </c>
      <c r="H27" s="26">
        <v>1000</v>
      </c>
      <c r="I27" s="26"/>
      <c r="J27" s="26"/>
      <c r="K27" s="26"/>
      <c r="L27" s="26"/>
      <c r="M27" s="26"/>
      <c r="N27" s="26"/>
      <c r="O27" s="23">
        <f t="shared" si="2"/>
        <v>3000</v>
      </c>
    </row>
    <row r="28" spans="1:15" ht="15.5" x14ac:dyDescent="0.35">
      <c r="A28" s="25" t="s">
        <v>46</v>
      </c>
      <c r="B28" s="6"/>
      <c r="C28" s="35">
        <f t="shared" ref="C28:H28" si="4">870*2</f>
        <v>1740</v>
      </c>
      <c r="D28" s="26">
        <f t="shared" si="4"/>
        <v>1740</v>
      </c>
      <c r="E28" s="26">
        <f t="shared" si="4"/>
        <v>1740</v>
      </c>
      <c r="F28" s="26">
        <f t="shared" si="4"/>
        <v>1740</v>
      </c>
      <c r="G28" s="26">
        <f t="shared" si="4"/>
        <v>1740</v>
      </c>
      <c r="H28" s="26">
        <f t="shared" si="4"/>
        <v>1740</v>
      </c>
      <c r="I28" s="26"/>
      <c r="J28" s="26"/>
      <c r="K28" s="26"/>
      <c r="L28" s="26">
        <v>2500</v>
      </c>
      <c r="M28" s="26">
        <f>870*4</f>
        <v>3480</v>
      </c>
      <c r="N28" s="26">
        <f>870*2</f>
        <v>1740</v>
      </c>
      <c r="O28" s="23">
        <f t="shared" si="2"/>
        <v>18160</v>
      </c>
    </row>
    <row r="29" spans="1:15" ht="15.5" x14ac:dyDescent="0.35">
      <c r="A29" s="25" t="s">
        <v>59</v>
      </c>
      <c r="B29" s="6"/>
      <c r="C29" s="35">
        <v>250</v>
      </c>
      <c r="D29" s="26">
        <v>250</v>
      </c>
      <c r="E29" s="26">
        <v>250</v>
      </c>
      <c r="F29" s="26">
        <v>250</v>
      </c>
      <c r="G29" s="26">
        <v>250</v>
      </c>
      <c r="H29" s="26">
        <v>250</v>
      </c>
      <c r="I29" s="26">
        <v>250</v>
      </c>
      <c r="J29" s="26">
        <v>250</v>
      </c>
      <c r="K29" s="26">
        <v>250</v>
      </c>
      <c r="L29" s="26">
        <v>250</v>
      </c>
      <c r="M29" s="26">
        <v>250</v>
      </c>
      <c r="N29" s="26">
        <v>250</v>
      </c>
      <c r="O29" s="23">
        <f t="shared" si="2"/>
        <v>3000</v>
      </c>
    </row>
    <row r="30" spans="1:15" ht="15.5" x14ac:dyDescent="0.35">
      <c r="A30" s="25" t="s">
        <v>42</v>
      </c>
      <c r="B30" s="6"/>
      <c r="C30" s="35">
        <v>250</v>
      </c>
      <c r="D30" s="26">
        <v>250</v>
      </c>
      <c r="E30" s="26">
        <v>250</v>
      </c>
      <c r="F30" s="26">
        <v>250</v>
      </c>
      <c r="G30" s="26">
        <v>250</v>
      </c>
      <c r="H30" s="26">
        <v>250</v>
      </c>
      <c r="I30" s="26">
        <v>250</v>
      </c>
      <c r="J30" s="26">
        <v>250</v>
      </c>
      <c r="K30" s="26">
        <v>250</v>
      </c>
      <c r="L30" s="26">
        <v>250</v>
      </c>
      <c r="M30" s="26">
        <v>250</v>
      </c>
      <c r="N30" s="26">
        <v>250</v>
      </c>
      <c r="O30" s="23">
        <f t="shared" si="2"/>
        <v>3000</v>
      </c>
    </row>
    <row r="31" spans="1:15" ht="15.5" x14ac:dyDescent="0.35">
      <c r="A31" s="25" t="s">
        <v>58</v>
      </c>
      <c r="B31" s="6"/>
      <c r="C31" s="35">
        <v>500</v>
      </c>
      <c r="D31" s="26">
        <v>500</v>
      </c>
      <c r="E31" s="26">
        <v>500</v>
      </c>
      <c r="F31" s="26">
        <v>500</v>
      </c>
      <c r="G31" s="26">
        <v>500</v>
      </c>
      <c r="H31" s="26">
        <v>500</v>
      </c>
      <c r="I31" s="26"/>
      <c r="J31" s="26"/>
      <c r="K31" s="26"/>
      <c r="L31" s="26"/>
      <c r="M31" s="26"/>
      <c r="N31" s="26">
        <v>500</v>
      </c>
      <c r="O31" s="23">
        <f t="shared" si="2"/>
        <v>3500</v>
      </c>
    </row>
    <row r="32" spans="1:15" ht="15.5" x14ac:dyDescent="0.35">
      <c r="A32" s="25" t="s">
        <v>45</v>
      </c>
      <c r="B32" s="6"/>
      <c r="C32" s="35">
        <f>440</f>
        <v>440</v>
      </c>
      <c r="D32" s="26">
        <f>440</f>
        <v>440</v>
      </c>
      <c r="E32" s="26">
        <f>440</f>
        <v>440</v>
      </c>
      <c r="F32" s="26">
        <f>440</f>
        <v>440</v>
      </c>
      <c r="G32" s="26">
        <f>440</f>
        <v>440</v>
      </c>
      <c r="H32" s="26">
        <f>440</f>
        <v>440</v>
      </c>
      <c r="I32" s="26"/>
      <c r="J32" s="26">
        <f>268</f>
        <v>268</v>
      </c>
      <c r="K32" s="26">
        <f>268</f>
        <v>268</v>
      </c>
      <c r="L32" s="26">
        <f>268</f>
        <v>268</v>
      </c>
      <c r="M32" s="26">
        <f>440</f>
        <v>440</v>
      </c>
      <c r="N32" s="26">
        <f>440</f>
        <v>440</v>
      </c>
      <c r="O32" s="23">
        <f t="shared" si="2"/>
        <v>4324</v>
      </c>
    </row>
    <row r="33" spans="1:37" s="2" customFormat="1" x14ac:dyDescent="0.35">
      <c r="A33" s="3"/>
      <c r="B33" s="3"/>
      <c r="C33" s="24">
        <f>SUM(C17:C32)</f>
        <v>8880.4</v>
      </c>
      <c r="D33" s="24">
        <f t="shared" ref="D33:N33" si="5">SUM(D17:D32)</f>
        <v>8880.4</v>
      </c>
      <c r="E33" s="24">
        <f t="shared" si="5"/>
        <v>8880.4</v>
      </c>
      <c r="F33" s="24">
        <f t="shared" si="5"/>
        <v>9880.4</v>
      </c>
      <c r="G33" s="24">
        <f t="shared" si="5"/>
        <v>9880.4</v>
      </c>
      <c r="H33" s="24">
        <f t="shared" si="5"/>
        <v>9880.4</v>
      </c>
      <c r="I33" s="24">
        <f t="shared" si="5"/>
        <v>500</v>
      </c>
      <c r="J33" s="24">
        <f t="shared" si="5"/>
        <v>768</v>
      </c>
      <c r="K33" s="24">
        <f t="shared" si="5"/>
        <v>5938</v>
      </c>
      <c r="L33" s="24">
        <f t="shared" si="5"/>
        <v>8968.4</v>
      </c>
      <c r="M33" s="24">
        <f t="shared" si="5"/>
        <v>10120.4</v>
      </c>
      <c r="N33" s="24">
        <f t="shared" si="5"/>
        <v>9380.4</v>
      </c>
      <c r="O33" s="20">
        <f>SUM(O16:O32)</f>
        <v>91957.6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4" customFormat="1" x14ac:dyDescent="0.35">
      <c r="A34" s="18"/>
      <c r="B34" s="1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37" s="2" customFormat="1" x14ac:dyDescent="0.35">
      <c r="A35" s="7" t="s">
        <v>40</v>
      </c>
      <c r="B35" s="7"/>
      <c r="C35" s="20">
        <f>SUM(C13-C33)</f>
        <v>191119.6</v>
      </c>
      <c r="D35" s="20">
        <f t="shared" ref="D35:N35" si="6">SUM(D13-D33)</f>
        <v>191119.6</v>
      </c>
      <c r="E35" s="20">
        <f t="shared" si="6"/>
        <v>191119.6</v>
      </c>
      <c r="F35" s="20">
        <f t="shared" si="6"/>
        <v>190119.6</v>
      </c>
      <c r="G35" s="20">
        <f t="shared" si="6"/>
        <v>190119.6</v>
      </c>
      <c r="H35" s="20">
        <f t="shared" si="6"/>
        <v>190119.6</v>
      </c>
      <c r="I35" s="20">
        <f t="shared" si="6"/>
        <v>59300</v>
      </c>
      <c r="J35" s="20">
        <f t="shared" si="6"/>
        <v>119032</v>
      </c>
      <c r="K35" s="20">
        <f t="shared" si="6"/>
        <v>94062</v>
      </c>
      <c r="L35" s="20">
        <f t="shared" si="6"/>
        <v>111031.6</v>
      </c>
      <c r="M35" s="20">
        <f t="shared" si="6"/>
        <v>189879.6</v>
      </c>
      <c r="N35" s="20">
        <f t="shared" si="6"/>
        <v>190619.6</v>
      </c>
      <c r="O35" s="20">
        <f>SUM(C35:N35)</f>
        <v>1907642.4000000004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9" spans="1:37" x14ac:dyDescent="0.35">
      <c r="C39" s="1">
        <f>3000*12</f>
        <v>36000</v>
      </c>
    </row>
  </sheetData>
  <phoneticPr fontId="3" type="noConversion"/>
  <pageMargins left="0.25" right="0.25" top="0.75" bottom="0.75" header="0.3" footer="0.3"/>
  <pageSetup scale="80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7BF7-3ABB-4D78-B8B5-40084A9A29AB}">
  <sheetPr>
    <tabColor rgb="FFE0B057"/>
  </sheetPr>
  <dimension ref="A1:J13"/>
  <sheetViews>
    <sheetView showGridLines="0" workbookViewId="0">
      <selection activeCell="G11" sqref="G11"/>
    </sheetView>
  </sheetViews>
  <sheetFormatPr defaultRowHeight="14.5" x14ac:dyDescent="0.35"/>
  <cols>
    <col min="1" max="1" width="8.7265625" style="10"/>
    <col min="2" max="2" width="11.26953125" customWidth="1"/>
    <col min="4" max="4" width="6.54296875" customWidth="1"/>
    <col min="5" max="5" width="9" customWidth="1"/>
    <col min="6" max="6" width="9.453125" bestFit="1" customWidth="1"/>
  </cols>
  <sheetData>
    <row r="1" spans="1:10" x14ac:dyDescent="0.35">
      <c r="B1" s="17" t="s">
        <v>35</v>
      </c>
    </row>
    <row r="3" spans="1:10" x14ac:dyDescent="0.35">
      <c r="A3" s="10">
        <v>1</v>
      </c>
      <c r="B3" t="s">
        <v>21</v>
      </c>
      <c r="C3" s="11">
        <v>40</v>
      </c>
      <c r="D3" t="s">
        <v>31</v>
      </c>
      <c r="F3" s="11">
        <v>4</v>
      </c>
      <c r="G3" t="s">
        <v>22</v>
      </c>
      <c r="I3" s="14">
        <f>(F3*60)/C3</f>
        <v>6</v>
      </c>
      <c r="J3" t="s">
        <v>30</v>
      </c>
    </row>
    <row r="5" spans="1:10" x14ac:dyDescent="0.35">
      <c r="A5" s="10">
        <v>2</v>
      </c>
      <c r="B5" t="s">
        <v>23</v>
      </c>
      <c r="E5" s="11">
        <v>40</v>
      </c>
      <c r="F5" s="15">
        <f>E5/60</f>
        <v>0.66666666666666663</v>
      </c>
      <c r="G5" t="s">
        <v>24</v>
      </c>
    </row>
    <row r="7" spans="1:10" x14ac:dyDescent="0.35">
      <c r="A7" s="10">
        <v>3</v>
      </c>
      <c r="B7" t="s">
        <v>25</v>
      </c>
    </row>
    <row r="8" spans="1:10" x14ac:dyDescent="0.35">
      <c r="B8" t="s">
        <v>32</v>
      </c>
    </row>
    <row r="9" spans="1:10" x14ac:dyDescent="0.35">
      <c r="B9" t="s">
        <v>33</v>
      </c>
    </row>
    <row r="10" spans="1:10" x14ac:dyDescent="0.35">
      <c r="B10" s="13" t="s">
        <v>29</v>
      </c>
      <c r="C10" s="13">
        <f>F5*I3</f>
        <v>4</v>
      </c>
    </row>
    <row r="11" spans="1:10" x14ac:dyDescent="0.35">
      <c r="B11" s="11" t="s">
        <v>28</v>
      </c>
      <c r="C11" s="12">
        <v>5</v>
      </c>
    </row>
    <row r="12" spans="1:10" x14ac:dyDescent="0.35">
      <c r="B12" s="11" t="s">
        <v>26</v>
      </c>
      <c r="C12" s="12">
        <v>5</v>
      </c>
    </row>
    <row r="13" spans="1:10" x14ac:dyDescent="0.35">
      <c r="B13" s="11" t="s">
        <v>27</v>
      </c>
      <c r="C13" s="12">
        <v>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DocumentAccessGuid xmlns="7211498c-c89f-40c8-8b32-732ac9c897a0" xsi:nil="true"/>
    <Archived xmlns="7211498c-c89f-40c8-8b32-732ac9c897a0" xsi:nil="true"/>
    <MigratedSourceSystemLocation xmlns="7211498c-c89f-40c8-8b32-732ac9c897a0" xsi:nil="true"/>
    <JSONPreview xmlns="7211498c-c89f-40c8-8b32-732ac9c897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4DE02D2570A4399740747B3560914" ma:contentTypeVersion="13" ma:contentTypeDescription="Create a new document." ma:contentTypeScope="" ma:versionID="88fa2342312b1eccfa271d67e58a195d">
  <xsd:schema xmlns:xsd="http://www.w3.org/2001/XMLSchema" xmlns:xs="http://www.w3.org/2001/XMLSchema" xmlns:p="http://schemas.microsoft.com/office/2006/metadata/properties" xmlns:ns2="7211498c-c89f-40c8-8b32-732ac9c897a0" targetNamespace="http://schemas.microsoft.com/office/2006/metadata/properties" ma:root="true" ma:fieldsID="1f2c11dc5a2fec643ef55b0a6c0c62c6" ns2:_="">
    <xsd:import namespace="7211498c-c89f-40c8-8b32-732ac9c897a0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1498c-c89f-40c8-8b32-732ac9c897a0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D851C-333F-4E28-BF55-F3C77C0F9EF8}">
  <ds:schemaRefs>
    <ds:schemaRef ds:uri="http://schemas.microsoft.com/office/2006/metadata/properties"/>
    <ds:schemaRef ds:uri="http://schemas.microsoft.com/office/infopath/2007/PartnerControls"/>
    <ds:schemaRef ds:uri="7211498c-c89f-40c8-8b32-732ac9c897a0"/>
  </ds:schemaRefs>
</ds:datastoreItem>
</file>

<file path=customXml/itemProps2.xml><?xml version="1.0" encoding="utf-8"?>
<ds:datastoreItem xmlns:ds="http://schemas.openxmlformats.org/officeDocument/2006/customXml" ds:itemID="{6AD74AD4-6D6E-41CA-9DCC-E06180D7C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80D83-689C-4EEB-8E50-AB0212E70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11498c-c89f-40c8-8b32-732ac9c89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1. Income</vt:lpstr>
      <vt:lpstr>2. COGS Price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Bamonte</dc:creator>
  <cp:lastModifiedBy>Jaimie Bamonte</cp:lastModifiedBy>
  <cp:lastPrinted>2021-02-21T23:37:26Z</cp:lastPrinted>
  <dcterms:created xsi:type="dcterms:W3CDTF">2020-11-26T02:49:05Z</dcterms:created>
  <dcterms:modified xsi:type="dcterms:W3CDTF">2021-06-08T10:51:01Z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d6d1a2-4ba3-42e1-aeb9-15a312f4e223_Enabled">
    <vt:lpwstr>True</vt:lpwstr>
  </property>
  <property fmtid="{D5CDD505-2E9C-101B-9397-08002B2CF9AE}" pid="3" name="MSIP_Label_f0d6d1a2-4ba3-42e1-aeb9-15a312f4e223_SiteId">
    <vt:lpwstr>00000000-0000-0000-0000-000000000000</vt:lpwstr>
  </property>
  <property fmtid="{D5CDD505-2E9C-101B-9397-08002B2CF9AE}" pid="4" name="MSIP_Label_f0d6d1a2-4ba3-42e1-aeb9-15a312f4e223_Owner">
    <vt:lpwstr>jaimie@bloommoney.com.au</vt:lpwstr>
  </property>
  <property fmtid="{D5CDD505-2E9C-101B-9397-08002B2CF9AE}" pid="5" name="MSIP_Label_f0d6d1a2-4ba3-42e1-aeb9-15a312f4e223_SetDate">
    <vt:lpwstr>2021-04-19T03:09:22.4327827Z</vt:lpwstr>
  </property>
  <property fmtid="{D5CDD505-2E9C-101B-9397-08002B2CF9AE}" pid="6" name="MSIP_Label_f0d6d1a2-4ba3-42e1-aeb9-15a312f4e223_Name">
    <vt:lpwstr>Personal</vt:lpwstr>
  </property>
  <property fmtid="{D5CDD505-2E9C-101B-9397-08002B2CF9AE}" pid="7" name="MSIP_Label_f0d6d1a2-4ba3-42e1-aeb9-15a312f4e223_Application">
    <vt:lpwstr>Microsoft Azure Information Protection</vt:lpwstr>
  </property>
  <property fmtid="{D5CDD505-2E9C-101B-9397-08002B2CF9AE}" pid="8" name="MSIP_Label_f0d6d1a2-4ba3-42e1-aeb9-15a312f4e223_ActionId">
    <vt:lpwstr>9ed845fa-3aae-4291-a33a-4f54d3c86eab</vt:lpwstr>
  </property>
  <property fmtid="{D5CDD505-2E9C-101B-9397-08002B2CF9AE}" pid="9" name="MSIP_Label_f0d6d1a2-4ba3-42e1-aeb9-15a312f4e223_Extended_MSFT_Method">
    <vt:lpwstr>Manual</vt:lpwstr>
  </property>
  <property fmtid="{D5CDD505-2E9C-101B-9397-08002B2CF9AE}" pid="10" name="Sensitivity">
    <vt:lpwstr>Personal</vt:lpwstr>
  </property>
  <property fmtid="{D5CDD505-2E9C-101B-9397-08002B2CF9AE}" pid="11" name="ContentTypeId">
    <vt:lpwstr>0x0101005DD4DE02D2570A4399740747B3560914</vt:lpwstr>
  </property>
</Properties>
</file>